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3 2024\"/>
    </mc:Choice>
  </mc:AlternateContent>
  <bookViews>
    <workbookView xWindow="0" yWindow="0" windowWidth="20490" windowHeight="7755"/>
  </bookViews>
  <sheets>
    <sheet name="Sept 2024" sheetId="48" r:id="rId1"/>
  </sheets>
  <definedNames>
    <definedName name="_xlnm.Print_Area" localSheetId="0">'Sept 2024'!$A$1:$G$98</definedName>
    <definedName name="_xlnm.Print_Titles" localSheetId="0">'Sept 2024'!$11:$12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48" l="1"/>
  <c r="B83" i="48"/>
  <c r="C83" i="48"/>
  <c r="C92" i="48" s="1"/>
  <c r="G86" i="48"/>
  <c r="C86" i="48"/>
  <c r="G85" i="48"/>
  <c r="G81" i="48"/>
  <c r="G80" i="48"/>
  <c r="G79" i="48"/>
  <c r="B57" i="48"/>
  <c r="F41" i="48" l="1"/>
  <c r="F54" i="48" s="1"/>
  <c r="E54" i="48"/>
  <c r="G52" i="48"/>
  <c r="F44" i="48"/>
  <c r="F37" i="48"/>
  <c r="G53" i="48"/>
  <c r="F40" i="48"/>
  <c r="F28" i="48"/>
  <c r="F32" i="48" s="1"/>
  <c r="E92" i="48"/>
  <c r="D92" i="48"/>
  <c r="F91" i="48"/>
  <c r="G90" i="48"/>
  <c r="G89" i="48"/>
  <c r="G88" i="48"/>
  <c r="B92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B59" i="48"/>
  <c r="G59" i="48" s="1"/>
  <c r="G58" i="48"/>
  <c r="G57" i="48"/>
  <c r="G56" i="48"/>
  <c r="G51" i="48"/>
  <c r="G50" i="48"/>
  <c r="F49" i="48"/>
  <c r="G49" i="48" s="1"/>
  <c r="G48" i="48"/>
  <c r="G47" i="48"/>
  <c r="G46" i="48"/>
  <c r="G45" i="48"/>
  <c r="G44" i="48"/>
  <c r="G43" i="48"/>
  <c r="G42" i="48"/>
  <c r="G40" i="48"/>
  <c r="G39" i="48"/>
  <c r="G38" i="48"/>
  <c r="G36" i="48"/>
  <c r="D33" i="48"/>
  <c r="C33" i="48"/>
  <c r="B33" i="48"/>
  <c r="G31" i="48"/>
  <c r="G30" i="48"/>
  <c r="G29" i="48"/>
  <c r="E28" i="48"/>
  <c r="G27" i="48"/>
  <c r="G26" i="48"/>
  <c r="F24" i="48"/>
  <c r="G24" i="48" s="1"/>
  <c r="G23" i="48"/>
  <c r="G22" i="48"/>
  <c r="G21" i="48"/>
  <c r="G20" i="48"/>
  <c r="G18" i="48"/>
  <c r="G16" i="48"/>
  <c r="G15" i="48"/>
  <c r="G14" i="48"/>
  <c r="G83" i="48" l="1"/>
  <c r="G92" i="48" s="1"/>
  <c r="G41" i="48"/>
  <c r="G37" i="48"/>
  <c r="C93" i="48"/>
  <c r="G91" i="48"/>
  <c r="D93" i="48"/>
  <c r="F92" i="48"/>
  <c r="G28" i="48"/>
  <c r="G32" i="48" s="1"/>
  <c r="G33" i="48" s="1"/>
  <c r="B93" i="48"/>
  <c r="E32" i="48"/>
  <c r="E33" i="48" s="1"/>
  <c r="E93" i="48" s="1"/>
  <c r="F33" i="48"/>
  <c r="G54" i="48" l="1"/>
  <c r="G93" i="48" s="1"/>
  <c r="F93" i="48"/>
</calcChain>
</file>

<file path=xl/sharedStrings.xml><?xml version="1.0" encoding="utf-8"?>
<sst xmlns="http://schemas.openxmlformats.org/spreadsheetml/2006/main" count="101" uniqueCount="95">
  <si>
    <t>FDP Form 8 - Local Disaster Risk Reduction and Management Fund Utilization</t>
  </si>
  <si>
    <t>(COA Form)</t>
  </si>
  <si>
    <t>LOCAL DISASTER RISK REDUCTION AND MANAGEMENT FUND UTILIZATION</t>
  </si>
  <si>
    <t>Province of Davao de Oro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</si>
  <si>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</si>
  <si>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</si>
  <si>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</si>
  <si>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</si>
  <si>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</si>
  <si>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</si>
  <si>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</si>
  <si>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</si>
  <si>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</si>
  <si>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Continuing Allotment</t>
  </si>
  <si>
    <t xml:space="preserve">     Previous Year's  Appropriations Transferred to the Special Trust Fund</t>
  </si>
  <si>
    <t xml:space="preserve">         LDRRMF 2018</t>
  </si>
  <si>
    <t xml:space="preserve">         LDRRMF 2019</t>
  </si>
  <si>
    <t xml:space="preserve">         LDRRMF 2020</t>
  </si>
  <si>
    <t xml:space="preserve">         LDRRMF 2021</t>
  </si>
  <si>
    <t xml:space="preserve">     Total Previous Year's  Appropriations Transferred to the Special Trust Fund</t>
  </si>
  <si>
    <t xml:space="preserve">     Transfers/Grants</t>
  </si>
  <si>
    <t xml:space="preserve">      Total Transfers/Grants</t>
  </si>
  <si>
    <t>B. Utilization</t>
  </si>
  <si>
    <t xml:space="preserve">     Total Utilization</t>
  </si>
  <si>
    <t xml:space="preserve">     Unutilized Balance</t>
  </si>
  <si>
    <t>I hereby certify that I have reviewed the contents and hereby attest to the veracity and correctness of the data or information contained in this document.</t>
  </si>
  <si>
    <t xml:space="preserve">   Provincial Accountant</t>
  </si>
  <si>
    <t xml:space="preserve">     Continuing Appropriation</t>
  </si>
  <si>
    <t xml:space="preserve">     Current Appropriation</t>
  </si>
  <si>
    <t xml:space="preserve">         LDRRMF 2022</t>
  </si>
  <si>
    <t>Continuing Allotment</t>
  </si>
  <si>
    <t xml:space="preserve">    Climate Change Adaptation And Mitigation - Watershed Protection And Development Program</t>
  </si>
  <si>
    <t xml:space="preserve">    Conduct And Attend Disaster Related Trainings, Seminars,  Workshops, Fora And Conferences Integrating Gender Concerns</t>
  </si>
  <si>
    <t>Special Trust Fund</t>
  </si>
  <si>
    <t>Sub-Total</t>
  </si>
  <si>
    <t>Current Appropriation - MOOE</t>
  </si>
  <si>
    <t>CALENDAR YEAR:</t>
  </si>
  <si>
    <t>QUARTER:</t>
  </si>
  <si>
    <t xml:space="preserve">    Upgrading of Powerhouse of Covid-19 Vaccine Storage Facility</t>
  </si>
  <si>
    <t xml:space="preserve">         LDRRMF 2023</t>
  </si>
  <si>
    <t xml:space="preserve">          WFP</t>
  </si>
  <si>
    <t xml:space="preserve">     Rehabilitation of FMR at Barangay Pagsabangan, New Bataan</t>
  </si>
  <si>
    <t xml:space="preserve">     Operationalization Of 24/7 Emergency And Disaster Operation, Resilience And Resource Center And Davao De Oro Andam Action Centers</t>
  </si>
  <si>
    <t xml:space="preserve">    Food Supplies</t>
  </si>
  <si>
    <t xml:space="preserve">    Other Supplies and Materials</t>
  </si>
  <si>
    <t xml:space="preserve">    Fuel, Oil and Lubricants</t>
  </si>
  <si>
    <t xml:space="preserve">    Climate Change Adaptation And Mitigation - Greening Program </t>
  </si>
  <si>
    <t xml:space="preserve">    Climate Change Adaptation And Mitigation - Solid Waste Management Program </t>
  </si>
  <si>
    <t xml:space="preserve">    Climate Change Adaptation And Mitigation For Food Security - Corn, Cassava And Other Feed Grain Production Support Program </t>
  </si>
  <si>
    <t xml:space="preserve">    Pre-positioning/stockpiling Of Food, Non-food Items And Hygiene Kits To Affected Families Of Disasters And Calamities</t>
  </si>
  <si>
    <t xml:space="preserve">    Repair And Maintenance Of Rescue Tools And Equipment</t>
  </si>
  <si>
    <t>Current Appropriation - Capital Outlay</t>
  </si>
  <si>
    <t xml:space="preserve">    Disaster Resilience Radio</t>
  </si>
  <si>
    <t xml:space="preserve">    Climate Change Adaptation And Mitigation for Food Security - Rice Production Support Program</t>
  </si>
  <si>
    <t xml:space="preserve">    Climate Change Adaptation And Mitigation for Food Security - Agricultural, Infrastructure Development Program</t>
  </si>
  <si>
    <t xml:space="preserve">    Support To 1m Native Trees By 2025 Project  </t>
  </si>
  <si>
    <t xml:space="preserve">      Total Funds Available</t>
  </si>
  <si>
    <t xml:space="preserve">          Donations for Tropical Cyclone Agaton</t>
  </si>
  <si>
    <t xml:space="preserve">          Donations for Series of Earthquakes</t>
  </si>
  <si>
    <t xml:space="preserve">          Donations for the combined effects of the Northeast Monsoon (NM) and the trough of LPA </t>
  </si>
  <si>
    <t xml:space="preserve">          Prizes </t>
  </si>
  <si>
    <t xml:space="preserve">    Climate Change Adaptation And Mitigation - Water Ecosystem Rehabilitation And Sustainability Program</t>
  </si>
  <si>
    <t xml:space="preserve">    Climate Change Adaptation And Mitigation For Food Security - Organic  Agriculture Promotion Extension Program</t>
  </si>
  <si>
    <t xml:space="preserve">    Climate Change Adaptation And Mitigation for Food Security - Provincial High Value Crops Development Program</t>
  </si>
  <si>
    <t xml:space="preserve">    Review, Harmonization And Formulate Drrm-cca Policies, Plans And Budgets </t>
  </si>
  <si>
    <t xml:space="preserve">    Installation of Alert Information Board (LED Wall)</t>
  </si>
  <si>
    <t xml:space="preserve">    Installation of Close Circuit Television (CCTV)</t>
  </si>
  <si>
    <t xml:space="preserve">    Fuel</t>
  </si>
  <si>
    <t xml:space="preserve">    Financial assistance</t>
  </si>
  <si>
    <t xml:space="preserve">    Mobile Shower and Restroom Trailer</t>
  </si>
  <si>
    <t xml:space="preserve">    Rainwater Collection Units</t>
  </si>
  <si>
    <t xml:space="preserve">    Repair &amp; improvement of Capitol Evacuation Center and PDRRMO Bldg. </t>
  </si>
  <si>
    <t xml:space="preserve">    Support to Health Response (Health Promotion and Provincial Epidemiology and Surveillance Program) ESP                                                                                                                                          </t>
  </si>
  <si>
    <r>
      <t xml:space="preserve">REGION:  </t>
    </r>
    <r>
      <rPr>
        <sz val="11"/>
        <rFont val="Calibri"/>
        <family val="2"/>
      </rPr>
      <t>XI</t>
    </r>
    <r>
      <rPr>
        <b/>
        <sz val="11"/>
        <rFont val="Calibri"/>
        <family val="2"/>
      </rPr>
      <t xml:space="preserve">                          </t>
    </r>
  </si>
  <si>
    <r>
      <t xml:space="preserve">PROVINCE: </t>
    </r>
    <r>
      <rPr>
        <sz val="11"/>
        <rFont val="Calibri"/>
        <family val="2"/>
      </rPr>
      <t>DAVAO DE ORO</t>
    </r>
  </si>
  <si>
    <t xml:space="preserve">    Purchase of ICT Equipment</t>
  </si>
  <si>
    <t xml:space="preserve">    Identification of suitable sites for human settlement (Provision for purchase of safe relocation site)</t>
  </si>
  <si>
    <t xml:space="preserve">    Development of Integrated Water Resource Management Framework/Plan (Flood Control Masterplan)</t>
  </si>
  <si>
    <t xml:space="preserve">     Conduct of Inventory, Risk Assessment, Accessibility and Gender Responsiveness Audit of Critical Infrastructures   </t>
  </si>
  <si>
    <t xml:space="preserve">     Conduct Waterways desilting/ dredging activities - Desilting and rechanneling of river at Brg. Kahayag, New Bataan </t>
  </si>
  <si>
    <t xml:space="preserve">     Conduct Waterways desilting/ dredging activities - Desilting of river at Sitio Magapalway, Bongabong, Pantukan </t>
  </si>
  <si>
    <t xml:space="preserve">     Enhancement of Risk Assessment, Mapping and Climate &amp; Disaster Information  </t>
  </si>
  <si>
    <t xml:space="preserve">     Rehabilitation Of Drainage Structure At Baclog, Brgy. Osmeña (kkmp)</t>
  </si>
  <si>
    <t xml:space="preserve">     Installation of flood, landslide and Road Safety Early Warning Devices/Signages</t>
  </si>
  <si>
    <t xml:space="preserve">          Donations for Project Presidential Assistance to farmers, fisherfolks and other families affected by El Niño</t>
  </si>
  <si>
    <t xml:space="preserve">     Rehabilitation Of Drainage Structure At Alegria Section Along Nabunturan-Gabi- Compostela Road (KKMP)</t>
  </si>
  <si>
    <t>As of September 30, 2024</t>
  </si>
  <si>
    <t xml:space="preserve">     Agricultural and Marine Supplies</t>
  </si>
  <si>
    <t xml:space="preserve">    Establishment of Multi-Commodity Drying Pavement </t>
  </si>
  <si>
    <t xml:space="preserve">     Conduct and attend meetings, fora and conferences for PDRRMC, MDRRMOs, Thematic area committees and crisis management committees</t>
  </si>
  <si>
    <t xml:space="preserve">     Environmental and Occupational Health Program - Support to Water, Sanitation and Hygiene (WASH) in Emergency Program</t>
  </si>
  <si>
    <t xml:space="preserve">    Infectious Disease Program (Schistosomiasis, Malaria, Filariasis, STI/HIV, Dengue, Tuberculosis and Leprosy) and EREID </t>
  </si>
  <si>
    <t xml:space="preserve">    Construction of Double Barrel Box Culvert at Brgy Dumlan Maco (KKMP)</t>
  </si>
  <si>
    <t xml:space="preserve">    Support to Health Response (Health Promotion and Health Education and Promotion Program) HEPP</t>
  </si>
  <si>
    <t>(SGD.)ARIEL D. MANDAWE,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</si>
</sst>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05">
    <xf numFmtId="0" fontId="0" fillId="0" borderId="0" xfId="0"/>
    <xf numFmtId="0" fontId="4" fillId="0" borderId="19" xfId="0" applyFont="1" applyFill="1" applyBorder="1" applyAlignment="1">
      <alignment wrapText="1"/>
    </xf>
    <xf numFmtId="43" fontId="4" fillId="0" borderId="20" xfId="1" applyFont="1" applyFill="1" applyBorder="1"/>
    <xf numFmtId="0" fontId="4" fillId="0" borderId="16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5" fillId="0" borderId="13" xfId="0" applyFont="1" applyFill="1" applyBorder="1"/>
    <xf numFmtId="0" fontId="5" fillId="0" borderId="0" xfId="0" applyFont="1" applyFill="1" applyBorder="1"/>
    <xf numFmtId="43" fontId="5" fillId="0" borderId="0" xfId="1" applyFont="1" applyFill="1"/>
    <xf numFmtId="43" fontId="4" fillId="0" borderId="0" xfId="1" applyFont="1" applyFill="1"/>
    <xf numFmtId="43" fontId="4" fillId="0" borderId="0" xfId="1" applyFont="1" applyFill="1" applyBorder="1"/>
    <xf numFmtId="43" fontId="5" fillId="0" borderId="0" xfId="1" applyFont="1" applyFill="1" applyBorder="1"/>
    <xf numFmtId="43" fontId="4" fillId="0" borderId="21" xfId="1" applyFont="1" applyFill="1" applyBorder="1" applyAlignment="1"/>
    <xf numFmtId="43" fontId="4" fillId="0" borderId="20" xfId="1" applyFont="1" applyFill="1" applyBorder="1" applyAlignment="1"/>
    <xf numFmtId="43" fontId="4" fillId="0" borderId="31" xfId="1" applyFont="1" applyFill="1" applyBorder="1" applyAlignment="1"/>
    <xf numFmtId="43" fontId="4" fillId="0" borderId="24" xfId="1" applyFont="1" applyFill="1" applyBorder="1" applyAlignment="1"/>
    <xf numFmtId="0" fontId="3" fillId="0" borderId="0" xfId="0" applyFont="1" applyFill="1"/>
    <xf numFmtId="0" fontId="4" fillId="0" borderId="13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43" fontId="4" fillId="0" borderId="17" xfId="1" applyFont="1" applyFill="1" applyBorder="1"/>
    <xf numFmtId="43" fontId="4" fillId="0" borderId="14" xfId="1" applyFont="1" applyFill="1" applyBorder="1"/>
    <xf numFmtId="0" fontId="4" fillId="0" borderId="22" xfId="0" applyFont="1" applyFill="1" applyBorder="1" applyAlignment="1">
      <alignment wrapText="1"/>
    </xf>
    <xf numFmtId="43" fontId="4" fillId="0" borderId="10" xfId="1" applyFont="1" applyFill="1" applyBorder="1" applyAlignment="1"/>
    <xf numFmtId="0" fontId="4" fillId="0" borderId="19" xfId="0" applyFont="1" applyFill="1" applyBorder="1"/>
    <xf numFmtId="43" fontId="4" fillId="0" borderId="17" xfId="1" applyFont="1" applyFill="1" applyBorder="1" applyAlignment="1"/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0" fontId="5" fillId="0" borderId="1" xfId="0" applyFont="1" applyFill="1" applyBorder="1" applyAlignment="1">
      <alignment wrapText="1"/>
    </xf>
    <xf numFmtId="43" fontId="4" fillId="0" borderId="23" xfId="1" applyFont="1" applyFill="1" applyBorder="1" applyAlignment="1"/>
    <xf numFmtId="0" fontId="4" fillId="0" borderId="36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32" xfId="0" applyFont="1" applyFill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Fill="1" applyBorder="1"/>
    <xf numFmtId="0" fontId="8" fillId="0" borderId="0" xfId="2" applyFont="1" applyFill="1" applyAlignment="1">
      <alignment wrapText="1"/>
    </xf>
    <xf numFmtId="0" fontId="7" fillId="0" borderId="0" xfId="2" applyFont="1" applyFill="1" applyAlignment="1" applyProtection="1">
      <alignment horizontal="left" wrapText="1"/>
      <protection locked="0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/>
    <xf numFmtId="0" fontId="6" fillId="0" borderId="0" xfId="0" applyFont="1" applyFill="1"/>
    <xf numFmtId="0" fontId="5" fillId="0" borderId="9" xfId="0" applyFont="1" applyFill="1" applyBorder="1" applyAlignment="1">
      <alignment horizontal="center" wrapText="1"/>
    </xf>
    <xf numFmtId="43" fontId="5" fillId="0" borderId="14" xfId="1" applyFont="1" applyFill="1" applyBorder="1"/>
    <xf numFmtId="43" fontId="5" fillId="0" borderId="15" xfId="1" applyFont="1" applyFill="1" applyBorder="1"/>
    <xf numFmtId="43" fontId="6" fillId="0" borderId="0" xfId="0" applyNumberFormat="1" applyFont="1" applyFill="1"/>
    <xf numFmtId="0" fontId="4" fillId="0" borderId="16" xfId="0" applyFont="1" applyFill="1" applyBorder="1"/>
    <xf numFmtId="43" fontId="4" fillId="0" borderId="18" xfId="1" applyFont="1" applyFill="1" applyBorder="1"/>
    <xf numFmtId="0" fontId="4" fillId="0" borderId="19" xfId="0" applyFont="1" applyFill="1" applyBorder="1" applyAlignment="1">
      <alignment horizontal="left" vertical="center" wrapText="1"/>
    </xf>
    <xf numFmtId="43" fontId="4" fillId="0" borderId="20" xfId="1" applyFont="1" applyFill="1" applyBorder="1" applyAlignment="1">
      <alignment vertical="center"/>
    </xf>
    <xf numFmtId="43" fontId="4" fillId="0" borderId="17" xfId="1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43" fontId="4" fillId="0" borderId="21" xfId="1" applyFont="1" applyFill="1" applyBorder="1" applyAlignment="1">
      <alignment vertical="center"/>
    </xf>
    <xf numFmtId="43" fontId="4" fillId="0" borderId="23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43" fontId="4" fillId="0" borderId="14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43" fontId="5" fillId="0" borderId="15" xfId="1" applyFont="1" applyFill="1" applyBorder="1" applyAlignment="1">
      <alignment vertical="center"/>
    </xf>
    <xf numFmtId="43" fontId="4" fillId="0" borderId="24" xfId="1" applyFont="1" applyFill="1" applyBorder="1"/>
    <xf numFmtId="43" fontId="4" fillId="0" borderId="23" xfId="1" applyFont="1" applyFill="1" applyBorder="1"/>
    <xf numFmtId="0" fontId="5" fillId="0" borderId="16" xfId="0" applyFont="1" applyFill="1" applyBorder="1"/>
    <xf numFmtId="43" fontId="5" fillId="0" borderId="17" xfId="1" applyFont="1" applyFill="1" applyBorder="1"/>
    <xf numFmtId="43" fontId="5" fillId="0" borderId="18" xfId="1" applyFont="1" applyFill="1" applyBorder="1"/>
    <xf numFmtId="43" fontId="4" fillId="0" borderId="21" xfId="1" applyFont="1" applyFill="1" applyBorder="1"/>
    <xf numFmtId="43" fontId="6" fillId="0" borderId="0" xfId="1" applyFont="1" applyFill="1"/>
    <xf numFmtId="43" fontId="4" fillId="0" borderId="27" xfId="1" applyFont="1" applyFill="1" applyBorder="1"/>
    <xf numFmtId="43" fontId="4" fillId="0" borderId="15" xfId="1" applyFont="1" applyFill="1" applyBorder="1"/>
    <xf numFmtId="43" fontId="4" fillId="0" borderId="5" xfId="1" applyFont="1" applyFill="1" applyBorder="1" applyAlignment="1"/>
    <xf numFmtId="43" fontId="4" fillId="0" borderId="5" xfId="1" applyFont="1" applyFill="1" applyBorder="1"/>
    <xf numFmtId="43" fontId="4" fillId="0" borderId="34" xfId="1" applyFont="1" applyFill="1" applyBorder="1"/>
    <xf numFmtId="43" fontId="4" fillId="0" borderId="25" xfId="1" applyFont="1" applyFill="1" applyBorder="1" applyAlignment="1"/>
    <xf numFmtId="43" fontId="4" fillId="0" borderId="30" xfId="1" applyFont="1" applyFill="1" applyBorder="1" applyAlignment="1"/>
    <xf numFmtId="43" fontId="4" fillId="0" borderId="35" xfId="1" applyFont="1" applyFill="1" applyBorder="1" applyAlignment="1"/>
    <xf numFmtId="43" fontId="4" fillId="0" borderId="4" xfId="1" applyFont="1" applyFill="1" applyBorder="1" applyAlignment="1"/>
    <xf numFmtId="43" fontId="4" fillId="0" borderId="4" xfId="1" applyFont="1" applyFill="1" applyBorder="1"/>
    <xf numFmtId="43" fontId="4" fillId="0" borderId="7" xfId="1" applyFont="1" applyFill="1" applyBorder="1"/>
    <xf numFmtId="43" fontId="4" fillId="0" borderId="26" xfId="1" applyFont="1" applyFill="1" applyBorder="1" applyAlignment="1"/>
    <xf numFmtId="43" fontId="4" fillId="0" borderId="10" xfId="1" applyFont="1" applyFill="1" applyBorder="1"/>
    <xf numFmtId="43" fontId="4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43" fontId="5" fillId="0" borderId="0" xfId="1" applyFont="1" applyFill="1" applyAlignment="1">
      <alignment horizontal="left" vertical="top" wrapText="1"/>
    </xf>
    <xf numFmtId="43" fontId="5" fillId="0" borderId="28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selection activeCell="A13" sqref="A13"/>
    </sheetView>
  </sheetViews>
  <sheetFormatPr defaultColWidth="9.140625" defaultRowHeight="15" x14ac:dyDescent="0.25"/>
  <cols>
    <col min="1" max="1" width="87.5703125" style="40" customWidth="1"/>
    <col min="2" max="2" width="15.7109375" style="8" customWidth="1"/>
    <col min="3" max="3" width="14.85546875" style="8" customWidth="1"/>
    <col min="4" max="4" width="10.5703125" style="8" customWidth="1"/>
    <col min="5" max="5" width="14.140625" style="8" customWidth="1"/>
    <col min="6" max="6" width="15.28515625" style="8" customWidth="1"/>
    <col min="7" max="7" width="15.7109375" style="8" customWidth="1"/>
    <col min="8" max="8" width="1.7109375" style="40" customWidth="1"/>
    <col min="9" max="13" width="9.140625" style="40" hidden="1" customWidth="1"/>
    <col min="14" max="14" width="15.42578125" style="40" customWidth="1"/>
    <col min="15" max="15" width="9.140625" style="40"/>
    <col min="16" max="16" width="16.85546875" style="40" bestFit="1" customWidth="1"/>
    <col min="17" max="16384" width="9.140625" style="40"/>
  </cols>
  <sheetData>
    <row r="1" spans="1:14" ht="20.100000000000001" customHeight="1" x14ac:dyDescent="0.25">
      <c r="A1" s="39" t="s">
        <v>0</v>
      </c>
      <c r="B1" s="15"/>
      <c r="C1" s="15"/>
      <c r="D1" s="15"/>
      <c r="E1" s="15"/>
      <c r="F1" s="15"/>
      <c r="G1" s="15"/>
    </row>
    <row r="2" spans="1:14" ht="20.100000000000001" customHeight="1" x14ac:dyDescent="0.25">
      <c r="A2" s="15" t="s">
        <v>1</v>
      </c>
      <c r="B2" s="15"/>
      <c r="C2" s="15"/>
      <c r="D2" s="15"/>
      <c r="E2" s="15"/>
      <c r="F2" s="15"/>
      <c r="G2" s="15"/>
    </row>
    <row r="3" spans="1:14" ht="18" customHeight="1" x14ac:dyDescent="0.25">
      <c r="A3" s="15"/>
      <c r="B3" s="15"/>
      <c r="C3" s="15"/>
      <c r="D3" s="15"/>
      <c r="E3" s="15"/>
      <c r="F3" s="15"/>
      <c r="G3" s="15"/>
    </row>
    <row r="4" spans="1:14" ht="20.100000000000001" customHeight="1" x14ac:dyDescent="0.25">
      <c r="A4" s="92" t="s">
        <v>2</v>
      </c>
      <c r="B4" s="92"/>
      <c r="C4" s="92"/>
      <c r="D4" s="92"/>
      <c r="E4" s="92"/>
      <c r="F4" s="92"/>
      <c r="G4" s="92"/>
    </row>
    <row r="5" spans="1:14" ht="20.100000000000001" hidden="1" customHeight="1" x14ac:dyDescent="0.25">
      <c r="A5" s="92" t="s">
        <v>86</v>
      </c>
      <c r="B5" s="92"/>
      <c r="C5" s="92"/>
      <c r="D5" s="92"/>
      <c r="E5" s="92"/>
      <c r="F5" s="92"/>
      <c r="G5" s="92"/>
    </row>
    <row r="6" spans="1:14" ht="20.100000000000001" hidden="1" customHeight="1" x14ac:dyDescent="0.25">
      <c r="A6" s="92" t="s">
        <v>3</v>
      </c>
      <c r="B6" s="92"/>
      <c r="C6" s="92"/>
      <c r="D6" s="92"/>
      <c r="E6" s="92"/>
      <c r="F6" s="92"/>
      <c r="G6" s="92"/>
    </row>
    <row r="7" spans="1:14" ht="20.100000000000001" customHeight="1" x14ac:dyDescent="0.25">
      <c r="A7" s="92"/>
      <c r="B7" s="92"/>
      <c r="C7" s="92"/>
      <c r="D7" s="92"/>
      <c r="E7" s="92"/>
      <c r="F7" s="92"/>
      <c r="G7" s="92"/>
      <c r="H7" s="92"/>
    </row>
    <row r="8" spans="1:14" ht="20.100000000000001" customHeight="1" x14ac:dyDescent="0.25">
      <c r="A8" s="33" t="s">
        <v>73</v>
      </c>
      <c r="B8" s="34" t="s">
        <v>36</v>
      </c>
      <c r="C8" s="35">
        <v>2024</v>
      </c>
      <c r="D8" s="41"/>
      <c r="E8" s="41"/>
      <c r="F8" s="41"/>
      <c r="G8" s="41"/>
      <c r="H8" s="42"/>
    </row>
    <row r="9" spans="1:14" s="42" customFormat="1" ht="18" customHeight="1" x14ac:dyDescent="0.25">
      <c r="A9" s="36" t="s">
        <v>74</v>
      </c>
      <c r="B9" s="37" t="s">
        <v>37</v>
      </c>
      <c r="C9" s="38">
        <v>3</v>
      </c>
      <c r="D9" s="41"/>
      <c r="E9" s="41"/>
      <c r="F9" s="41"/>
      <c r="G9" s="41"/>
    </row>
    <row r="10" spans="1:14" s="42" customFormat="1" ht="13.5" customHeight="1" thickBot="1" x14ac:dyDescent="0.3">
      <c r="A10" s="89"/>
      <c r="B10" s="89"/>
      <c r="C10" s="89"/>
      <c r="D10" s="89"/>
      <c r="E10" s="89"/>
      <c r="F10" s="89"/>
      <c r="G10" s="89"/>
    </row>
    <row r="11" spans="1:14" s="42" customFormat="1" ht="15.75" customHeight="1" x14ac:dyDescent="0.25">
      <c r="A11" s="93" t="s">
        <v>4</v>
      </c>
      <c r="B11" s="95" t="s">
        <v>5</v>
      </c>
      <c r="C11" s="96"/>
      <c r="D11" s="97" t="s">
        <v>6</v>
      </c>
      <c r="E11" s="99" t="s">
        <v>7</v>
      </c>
      <c r="F11" s="101" t="s">
        <v>8</v>
      </c>
      <c r="G11" s="103" t="s">
        <v>9</v>
      </c>
    </row>
    <row r="12" spans="1:14" s="42" customFormat="1" ht="48" customHeight="1" thickBot="1" x14ac:dyDescent="0.3">
      <c r="A12" s="94"/>
      <c r="B12" s="43" t="s">
        <v>10</v>
      </c>
      <c r="C12" s="90" t="s">
        <v>11</v>
      </c>
      <c r="D12" s="98"/>
      <c r="E12" s="100"/>
      <c r="F12" s="102"/>
      <c r="G12" s="104"/>
    </row>
    <row r="13" spans="1:14" s="42" customFormat="1" ht="19.5" customHeight="1" thickBot="1" x14ac:dyDescent="0.3">
      <c r="A13" s="5" t="s">
        <v>12</v>
      </c>
      <c r="B13" s="44"/>
      <c r="C13" s="44"/>
      <c r="D13" s="44"/>
      <c r="E13" s="44"/>
      <c r="F13" s="44"/>
      <c r="G13" s="45"/>
      <c r="N13" s="46"/>
    </row>
    <row r="14" spans="1:14" s="42" customFormat="1" ht="19.5" customHeight="1" thickBot="1" x14ac:dyDescent="0.3">
      <c r="A14" s="5" t="s">
        <v>28</v>
      </c>
      <c r="B14" s="44">
        <v>35250000</v>
      </c>
      <c r="C14" s="44">
        <v>83750000</v>
      </c>
      <c r="D14" s="44"/>
      <c r="E14" s="44"/>
      <c r="F14" s="44"/>
      <c r="G14" s="45">
        <f>SUM(B14:F14)</f>
        <v>119000000</v>
      </c>
      <c r="N14" s="46"/>
    </row>
    <row r="15" spans="1:14" s="42" customFormat="1" ht="19.5" customHeight="1" thickBot="1" x14ac:dyDescent="0.3">
      <c r="A15" s="5" t="s">
        <v>27</v>
      </c>
      <c r="B15" s="44"/>
      <c r="C15" s="44"/>
      <c r="D15" s="44"/>
      <c r="E15" s="44"/>
      <c r="F15" s="44">
        <v>2225000</v>
      </c>
      <c r="G15" s="45">
        <f>SUM(B15:F15)</f>
        <v>2225000</v>
      </c>
      <c r="N15" s="46"/>
    </row>
    <row r="16" spans="1:14" s="42" customFormat="1" ht="19.5" customHeight="1" thickBot="1" x14ac:dyDescent="0.3">
      <c r="A16" s="5" t="s">
        <v>13</v>
      </c>
      <c r="B16" s="19"/>
      <c r="C16" s="44"/>
      <c r="D16" s="19"/>
      <c r="E16" s="19"/>
      <c r="F16" s="44">
        <v>23984891.989999998</v>
      </c>
      <c r="G16" s="45">
        <f>SUM(B16:F16)</f>
        <v>23984891.989999998</v>
      </c>
    </row>
    <row r="17" spans="1:16" s="42" customFormat="1" ht="19.5" customHeight="1" x14ac:dyDescent="0.25">
      <c r="A17" s="47" t="s">
        <v>14</v>
      </c>
      <c r="B17" s="18"/>
      <c r="C17" s="18"/>
      <c r="D17" s="18"/>
      <c r="E17" s="18"/>
      <c r="F17" s="18"/>
      <c r="G17" s="48"/>
    </row>
    <row r="18" spans="1:16" s="53" customFormat="1" ht="19.5" customHeight="1" x14ac:dyDescent="0.25">
      <c r="A18" s="49" t="s">
        <v>15</v>
      </c>
      <c r="B18" s="50"/>
      <c r="C18" s="51"/>
      <c r="D18" s="51"/>
      <c r="E18" s="51"/>
      <c r="F18" s="51">
        <v>146567.9</v>
      </c>
      <c r="G18" s="52">
        <f t="shared" ref="G18:G31" si="0">SUM(C18:F18)</f>
        <v>146567.9</v>
      </c>
      <c r="N18" s="54"/>
    </row>
    <row r="19" spans="1:16" s="53" customFormat="1" ht="19.5" hidden="1" customHeight="1" x14ac:dyDescent="0.25">
      <c r="A19" s="49" t="s">
        <v>16</v>
      </c>
      <c r="B19" s="50"/>
      <c r="C19" s="51"/>
      <c r="D19" s="51"/>
      <c r="E19" s="51"/>
      <c r="F19" s="51"/>
      <c r="G19" s="52"/>
      <c r="N19" s="54"/>
    </row>
    <row r="20" spans="1:16" s="53" customFormat="1" ht="19.5" customHeight="1" x14ac:dyDescent="0.25">
      <c r="A20" s="49" t="s">
        <v>17</v>
      </c>
      <c r="B20" s="50"/>
      <c r="C20" s="50"/>
      <c r="D20" s="50"/>
      <c r="E20" s="50"/>
      <c r="F20" s="50">
        <v>1825343.1299999992</v>
      </c>
      <c r="G20" s="52">
        <f t="shared" si="0"/>
        <v>1825343.1299999992</v>
      </c>
      <c r="N20" s="54"/>
    </row>
    <row r="21" spans="1:16" s="53" customFormat="1" ht="19.5" customHeight="1" x14ac:dyDescent="0.25">
      <c r="A21" s="49" t="s">
        <v>18</v>
      </c>
      <c r="B21" s="50"/>
      <c r="C21" s="50"/>
      <c r="D21" s="50"/>
      <c r="E21" s="50"/>
      <c r="F21" s="50">
        <v>1628275.86</v>
      </c>
      <c r="G21" s="52">
        <f t="shared" si="0"/>
        <v>1628275.86</v>
      </c>
      <c r="N21" s="54"/>
    </row>
    <row r="22" spans="1:16" s="53" customFormat="1" ht="19.5" customHeight="1" x14ac:dyDescent="0.25">
      <c r="A22" s="49" t="s">
        <v>29</v>
      </c>
      <c r="B22" s="50"/>
      <c r="C22" s="50"/>
      <c r="D22" s="50"/>
      <c r="E22" s="50"/>
      <c r="F22" s="50">
        <v>21997999.989999998</v>
      </c>
      <c r="G22" s="55">
        <f t="shared" si="0"/>
        <v>21997999.989999998</v>
      </c>
      <c r="N22" s="54"/>
    </row>
    <row r="23" spans="1:16" s="53" customFormat="1" ht="19.5" customHeight="1" thickBot="1" x14ac:dyDescent="0.3">
      <c r="A23" s="49" t="s">
        <v>39</v>
      </c>
      <c r="B23" s="56"/>
      <c r="C23" s="56"/>
      <c r="D23" s="56"/>
      <c r="E23" s="56"/>
      <c r="F23" s="56">
        <v>48145319.759999998</v>
      </c>
      <c r="G23" s="55">
        <f t="shared" si="0"/>
        <v>48145319.759999998</v>
      </c>
      <c r="N23" s="54"/>
    </row>
    <row r="24" spans="1:16" s="53" customFormat="1" ht="19.5" customHeight="1" thickBot="1" x14ac:dyDescent="0.3">
      <c r="A24" s="57" t="s">
        <v>19</v>
      </c>
      <c r="B24" s="58"/>
      <c r="C24" s="58"/>
      <c r="D24" s="58"/>
      <c r="E24" s="58"/>
      <c r="F24" s="59">
        <f>SUM(F18:F23)</f>
        <v>73743506.640000001</v>
      </c>
      <c r="G24" s="60">
        <f t="shared" si="0"/>
        <v>73743506.640000001</v>
      </c>
      <c r="N24" s="54"/>
    </row>
    <row r="25" spans="1:16" s="42" customFormat="1" ht="19.5" customHeight="1" x14ac:dyDescent="0.25">
      <c r="A25" s="47" t="s">
        <v>20</v>
      </c>
      <c r="B25" s="18"/>
      <c r="C25" s="18"/>
      <c r="D25" s="18"/>
      <c r="E25" s="18"/>
      <c r="F25" s="18"/>
      <c r="G25" s="52"/>
    </row>
    <row r="26" spans="1:16" s="42" customFormat="1" ht="19.5" customHeight="1" x14ac:dyDescent="0.25">
      <c r="A26" s="22" t="s">
        <v>57</v>
      </c>
      <c r="B26" s="61"/>
      <c r="C26" s="2"/>
      <c r="D26" s="2"/>
      <c r="E26" s="2">
        <v>308234.12</v>
      </c>
      <c r="F26" s="2"/>
      <c r="G26" s="24">
        <f t="shared" si="0"/>
        <v>308234.12</v>
      </c>
    </row>
    <row r="27" spans="1:16" s="42" customFormat="1" ht="19.5" customHeight="1" x14ac:dyDescent="0.25">
      <c r="A27" s="22" t="s">
        <v>58</v>
      </c>
      <c r="B27" s="61"/>
      <c r="C27" s="2"/>
      <c r="D27" s="2"/>
      <c r="E27" s="2">
        <v>2000000</v>
      </c>
      <c r="F27" s="2">
        <v>10000000</v>
      </c>
      <c r="G27" s="24">
        <f t="shared" si="0"/>
        <v>12000000</v>
      </c>
    </row>
    <row r="28" spans="1:16" s="42" customFormat="1" ht="19.5" customHeight="1" x14ac:dyDescent="0.25">
      <c r="A28" s="1" t="s">
        <v>59</v>
      </c>
      <c r="B28" s="61"/>
      <c r="C28" s="2"/>
      <c r="D28" s="2"/>
      <c r="E28" s="2">
        <f>5800000+1000000+100000</f>
        <v>6900000</v>
      </c>
      <c r="F28" s="2">
        <f>30887501+100000+2000000</f>
        <v>32987501</v>
      </c>
      <c r="G28" s="24">
        <f t="shared" si="0"/>
        <v>39887501</v>
      </c>
    </row>
    <row r="29" spans="1:16" s="42" customFormat="1" ht="29.25" customHeight="1" x14ac:dyDescent="0.25">
      <c r="A29" s="1" t="s">
        <v>84</v>
      </c>
      <c r="B29" s="61"/>
      <c r="C29" s="2"/>
      <c r="D29" s="2"/>
      <c r="E29" s="2"/>
      <c r="F29" s="2">
        <v>10000000</v>
      </c>
      <c r="G29" s="24">
        <f t="shared" si="0"/>
        <v>10000000</v>
      </c>
    </row>
    <row r="30" spans="1:16" s="42" customFormat="1" ht="19.5" customHeight="1" x14ac:dyDescent="0.25">
      <c r="A30" s="22" t="s">
        <v>40</v>
      </c>
      <c r="B30" s="61"/>
      <c r="C30" s="2"/>
      <c r="D30" s="2"/>
      <c r="E30" s="2"/>
      <c r="F30" s="2">
        <v>6600</v>
      </c>
      <c r="G30" s="24">
        <f t="shared" si="0"/>
        <v>6600</v>
      </c>
    </row>
    <row r="31" spans="1:16" s="42" customFormat="1" ht="19.5" customHeight="1" thickBot="1" x14ac:dyDescent="0.3">
      <c r="A31" s="22" t="s">
        <v>60</v>
      </c>
      <c r="B31" s="61"/>
      <c r="C31" s="2"/>
      <c r="D31" s="2"/>
      <c r="E31" s="2"/>
      <c r="F31" s="2">
        <v>15000</v>
      </c>
      <c r="G31" s="11">
        <f t="shared" si="0"/>
        <v>15000</v>
      </c>
      <c r="P31" s="46"/>
    </row>
    <row r="32" spans="1:16" s="42" customFormat="1" ht="19.5" customHeight="1" thickBot="1" x14ac:dyDescent="0.3">
      <c r="A32" s="5" t="s">
        <v>21</v>
      </c>
      <c r="B32" s="19"/>
      <c r="C32" s="19"/>
      <c r="D32" s="19"/>
      <c r="E32" s="44">
        <f>SUM(E26:E31)</f>
        <v>9208234.120000001</v>
      </c>
      <c r="F32" s="44">
        <f>SUM(F26:F31)</f>
        <v>53009101</v>
      </c>
      <c r="G32" s="60">
        <f>SUM(G26:G31)</f>
        <v>62217335.119999997</v>
      </c>
    </row>
    <row r="33" spans="1:16" s="42" customFormat="1" ht="19.5" customHeight="1" thickBot="1" x14ac:dyDescent="0.3">
      <c r="A33" s="5" t="s">
        <v>56</v>
      </c>
      <c r="B33" s="44">
        <f>B14</f>
        <v>35250000</v>
      </c>
      <c r="C33" s="44">
        <f>C14+C16</f>
        <v>83750000</v>
      </c>
      <c r="D33" s="44">
        <f>SUM(D14:D32)</f>
        <v>0</v>
      </c>
      <c r="E33" s="44">
        <f>E32+E16</f>
        <v>9208234.120000001</v>
      </c>
      <c r="F33" s="44">
        <f>F16+F24+F15+F32</f>
        <v>152962499.63</v>
      </c>
      <c r="G33" s="45">
        <f>G14+G16+G24+G32+G15</f>
        <v>281170733.75</v>
      </c>
      <c r="N33" s="46"/>
    </row>
    <row r="34" spans="1:16" s="42" customFormat="1" ht="21.6" customHeight="1" thickBot="1" x14ac:dyDescent="0.3">
      <c r="A34" s="5" t="s">
        <v>22</v>
      </c>
      <c r="B34" s="44"/>
      <c r="C34" s="44"/>
      <c r="D34" s="44"/>
      <c r="E34" s="44"/>
      <c r="F34" s="44"/>
      <c r="G34" s="45"/>
    </row>
    <row r="35" spans="1:16" s="42" customFormat="1" ht="21.6" customHeight="1" x14ac:dyDescent="0.25">
      <c r="A35" s="63" t="s">
        <v>33</v>
      </c>
      <c r="B35" s="64"/>
      <c r="C35" s="64"/>
      <c r="D35" s="64"/>
      <c r="E35" s="64"/>
      <c r="F35" s="64"/>
      <c r="G35" s="65"/>
    </row>
    <row r="36" spans="1:16" s="42" customFormat="1" ht="21.6" customHeight="1" x14ac:dyDescent="0.25">
      <c r="A36" s="4" t="s">
        <v>41</v>
      </c>
      <c r="B36" s="14"/>
      <c r="C36" s="12"/>
      <c r="D36" s="2"/>
      <c r="E36" s="2">
        <v>4142</v>
      </c>
      <c r="F36" s="12"/>
      <c r="G36" s="66">
        <f t="shared" ref="G36:G90" si="1">SUM(B36:F36)</f>
        <v>4142</v>
      </c>
      <c r="P36" s="67"/>
    </row>
    <row r="37" spans="1:16" s="42" customFormat="1" ht="30" customHeight="1" x14ac:dyDescent="0.25">
      <c r="A37" s="1" t="s">
        <v>42</v>
      </c>
      <c r="B37" s="12"/>
      <c r="C37" s="12"/>
      <c r="D37" s="2"/>
      <c r="E37" s="2"/>
      <c r="F37" s="12">
        <f>1104240.07+4950+217925</f>
        <v>1327115.07</v>
      </c>
      <c r="G37" s="66">
        <f t="shared" si="1"/>
        <v>1327115.07</v>
      </c>
      <c r="P37" s="67"/>
    </row>
    <row r="38" spans="1:16" s="42" customFormat="1" ht="21.6" customHeight="1" x14ac:dyDescent="0.25">
      <c r="A38" s="4" t="s">
        <v>38</v>
      </c>
      <c r="B38" s="12"/>
      <c r="C38" s="12"/>
      <c r="D38" s="2"/>
      <c r="E38" s="2"/>
      <c r="F38" s="12">
        <v>6364</v>
      </c>
      <c r="G38" s="66">
        <f t="shared" si="1"/>
        <v>6364</v>
      </c>
    </row>
    <row r="39" spans="1:16" s="42" customFormat="1" ht="21.6" customHeight="1" x14ac:dyDescent="0.25">
      <c r="A39" s="4" t="s">
        <v>52</v>
      </c>
      <c r="B39" s="12"/>
      <c r="C39" s="12"/>
      <c r="D39" s="2"/>
      <c r="E39" s="2"/>
      <c r="F39" s="12">
        <v>1710938</v>
      </c>
      <c r="G39" s="66">
        <f t="shared" si="1"/>
        <v>1710938</v>
      </c>
      <c r="P39" s="46"/>
    </row>
    <row r="40" spans="1:16" s="42" customFormat="1" ht="21.6" customHeight="1" x14ac:dyDescent="0.25">
      <c r="A40" s="32" t="s">
        <v>43</v>
      </c>
      <c r="B40" s="23"/>
      <c r="C40" s="23"/>
      <c r="D40" s="18"/>
      <c r="E40" s="18"/>
      <c r="F40" s="23">
        <f>4740589+194481+150000+1362968.75</f>
        <v>6448038.75</v>
      </c>
      <c r="G40" s="66">
        <f t="shared" si="1"/>
        <v>6448038.75</v>
      </c>
    </row>
    <row r="41" spans="1:16" s="42" customFormat="1" ht="21.6" customHeight="1" x14ac:dyDescent="0.25">
      <c r="A41" s="1" t="s">
        <v>67</v>
      </c>
      <c r="B41" s="14"/>
      <c r="C41" s="12"/>
      <c r="D41" s="2"/>
      <c r="E41" s="2"/>
      <c r="F41" s="12">
        <f>906985.25+46789.5+22912.5+29775+1340+20338.5+40376+27270+21403.5+26290.5+27172.5+26815+43527</f>
        <v>1240995.25</v>
      </c>
      <c r="G41" s="66">
        <f t="shared" si="1"/>
        <v>1240995.25</v>
      </c>
    </row>
    <row r="42" spans="1:16" s="42" customFormat="1" ht="21.6" customHeight="1" x14ac:dyDescent="0.25">
      <c r="A42" s="31" t="s">
        <v>65</v>
      </c>
      <c r="B42" s="12"/>
      <c r="C42" s="12"/>
      <c r="D42" s="2"/>
      <c r="E42" s="2"/>
      <c r="F42" s="12">
        <v>1920000</v>
      </c>
      <c r="G42" s="66">
        <f t="shared" si="1"/>
        <v>1920000</v>
      </c>
    </row>
    <row r="43" spans="1:16" s="42" customFormat="1" ht="21.6" customHeight="1" x14ac:dyDescent="0.25">
      <c r="A43" s="30" t="s">
        <v>66</v>
      </c>
      <c r="B43" s="12"/>
      <c r="C43" s="12"/>
      <c r="D43" s="2"/>
      <c r="E43" s="2"/>
      <c r="F43" s="12">
        <v>83400</v>
      </c>
      <c r="G43" s="66">
        <f t="shared" si="1"/>
        <v>83400</v>
      </c>
    </row>
    <row r="44" spans="1:16" s="42" customFormat="1" ht="21.6" customHeight="1" x14ac:dyDescent="0.25">
      <c r="A44" s="30" t="s">
        <v>68</v>
      </c>
      <c r="B44" s="12"/>
      <c r="C44" s="12"/>
      <c r="D44" s="2"/>
      <c r="E44" s="2"/>
      <c r="F44" s="12">
        <f>2085000+45000+255000+2540000</f>
        <v>4925000</v>
      </c>
      <c r="G44" s="66">
        <f t="shared" si="1"/>
        <v>4925000</v>
      </c>
    </row>
    <row r="45" spans="1:16" s="42" customFormat="1" ht="21.6" customHeight="1" x14ac:dyDescent="0.25">
      <c r="A45" s="30" t="s">
        <v>69</v>
      </c>
      <c r="B45" s="12"/>
      <c r="C45" s="12"/>
      <c r="D45" s="2"/>
      <c r="E45" s="2"/>
      <c r="F45" s="12">
        <v>998000</v>
      </c>
      <c r="G45" s="66">
        <f t="shared" si="1"/>
        <v>998000</v>
      </c>
      <c r="P45" s="46"/>
    </row>
    <row r="46" spans="1:16" s="42" customFormat="1" ht="21.6" customHeight="1" x14ac:dyDescent="0.25">
      <c r="A46" s="30" t="s">
        <v>70</v>
      </c>
      <c r="B46" s="12"/>
      <c r="C46" s="12"/>
      <c r="D46" s="2"/>
      <c r="E46" s="2"/>
      <c r="F46" s="12">
        <v>448305</v>
      </c>
      <c r="G46" s="66">
        <f t="shared" si="1"/>
        <v>448305</v>
      </c>
    </row>
    <row r="47" spans="1:16" s="42" customFormat="1" ht="21.6" customHeight="1" x14ac:dyDescent="0.25">
      <c r="A47" s="30" t="s">
        <v>71</v>
      </c>
      <c r="B47" s="12"/>
      <c r="C47" s="12"/>
      <c r="D47" s="2"/>
      <c r="E47" s="2"/>
      <c r="F47" s="12">
        <v>1334932.05</v>
      </c>
      <c r="G47" s="66">
        <f t="shared" si="1"/>
        <v>1334932.05</v>
      </c>
    </row>
    <row r="48" spans="1:16" s="42" customFormat="1" ht="21.6" customHeight="1" x14ac:dyDescent="0.25">
      <c r="A48" s="30" t="s">
        <v>44</v>
      </c>
      <c r="B48" s="12"/>
      <c r="C48" s="12"/>
      <c r="D48" s="2"/>
      <c r="E48" s="2"/>
      <c r="F48" s="12">
        <v>500250</v>
      </c>
      <c r="G48" s="66">
        <f t="shared" si="1"/>
        <v>500250</v>
      </c>
    </row>
    <row r="49" spans="1:16" s="42" customFormat="1" ht="21.6" customHeight="1" x14ac:dyDescent="0.25">
      <c r="A49" s="30" t="s">
        <v>75</v>
      </c>
      <c r="B49" s="12"/>
      <c r="C49" s="12"/>
      <c r="D49" s="2"/>
      <c r="E49" s="2"/>
      <c r="F49" s="12">
        <f>1767010+498000</f>
        <v>2265010</v>
      </c>
      <c r="G49" s="66">
        <f t="shared" si="1"/>
        <v>2265010</v>
      </c>
      <c r="P49" s="46"/>
    </row>
    <row r="50" spans="1:16" s="42" customFormat="1" ht="27.75" customHeight="1" x14ac:dyDescent="0.25">
      <c r="A50" s="30" t="s">
        <v>76</v>
      </c>
      <c r="B50" s="12"/>
      <c r="C50" s="12"/>
      <c r="D50" s="2"/>
      <c r="E50" s="2"/>
      <c r="F50" s="12">
        <v>5461353.2199999997</v>
      </c>
      <c r="G50" s="66">
        <f t="shared" si="1"/>
        <v>5461353.2199999997</v>
      </c>
    </row>
    <row r="51" spans="1:16" s="42" customFormat="1" ht="30.75" customHeight="1" x14ac:dyDescent="0.25">
      <c r="A51" s="30" t="s">
        <v>77</v>
      </c>
      <c r="B51" s="12"/>
      <c r="C51" s="12"/>
      <c r="D51" s="2"/>
      <c r="E51" s="2"/>
      <c r="F51" s="12">
        <v>3500000</v>
      </c>
      <c r="G51" s="66">
        <f t="shared" si="1"/>
        <v>3500000</v>
      </c>
    </row>
    <row r="52" spans="1:16" s="42" customFormat="1" ht="21.75" customHeight="1" x14ac:dyDescent="0.25">
      <c r="A52" s="30" t="s">
        <v>88</v>
      </c>
      <c r="B52" s="12"/>
      <c r="C52" s="12"/>
      <c r="D52" s="2"/>
      <c r="E52" s="2"/>
      <c r="F52" s="12">
        <v>23240</v>
      </c>
      <c r="G52" s="66">
        <f t="shared" si="1"/>
        <v>23240</v>
      </c>
    </row>
    <row r="53" spans="1:16" s="42" customFormat="1" ht="21" customHeight="1" thickBot="1" x14ac:dyDescent="0.3">
      <c r="A53" s="28" t="s">
        <v>87</v>
      </c>
      <c r="B53" s="27"/>
      <c r="C53" s="27"/>
      <c r="D53" s="62"/>
      <c r="E53" s="62"/>
      <c r="F53" s="27">
        <v>3499150</v>
      </c>
      <c r="G53" s="68">
        <f t="shared" si="1"/>
        <v>3499150</v>
      </c>
    </row>
    <row r="54" spans="1:16" s="42" customFormat="1" ht="21.6" customHeight="1" thickBot="1" x14ac:dyDescent="0.3">
      <c r="A54" s="16" t="s">
        <v>34</v>
      </c>
      <c r="B54" s="25"/>
      <c r="C54" s="25"/>
      <c r="D54" s="19"/>
      <c r="E54" s="19">
        <f>SUM(E36:E53)</f>
        <v>4142</v>
      </c>
      <c r="F54" s="25">
        <f>SUM(F36:F53)</f>
        <v>35692091.340000004</v>
      </c>
      <c r="G54" s="69">
        <f>SUM(G36:G53)</f>
        <v>35696233.340000004</v>
      </c>
    </row>
    <row r="55" spans="1:16" s="42" customFormat="1" ht="21.6" customHeight="1" x14ac:dyDescent="0.25">
      <c r="A55" s="17" t="s">
        <v>35</v>
      </c>
      <c r="B55" s="70"/>
      <c r="C55" s="70"/>
      <c r="D55" s="71"/>
      <c r="E55" s="71"/>
      <c r="F55" s="70"/>
      <c r="G55" s="72"/>
    </row>
    <row r="56" spans="1:16" ht="30" customHeight="1" x14ac:dyDescent="0.25">
      <c r="A56" s="1" t="s">
        <v>42</v>
      </c>
      <c r="B56" s="14"/>
      <c r="C56" s="12">
        <v>7853232.040000001</v>
      </c>
      <c r="D56" s="2"/>
      <c r="E56" s="2"/>
      <c r="F56" s="12"/>
      <c r="G56" s="66">
        <f t="shared" si="1"/>
        <v>7853232.040000001</v>
      </c>
    </row>
    <row r="57" spans="1:16" ht="18" customHeight="1" x14ac:dyDescent="0.25">
      <c r="A57" s="1" t="s">
        <v>43</v>
      </c>
      <c r="B57" s="14">
        <f>12166638+520540</f>
        <v>12687178</v>
      </c>
      <c r="C57" s="12"/>
      <c r="D57" s="2"/>
      <c r="E57" s="2"/>
      <c r="F57" s="12"/>
      <c r="G57" s="66">
        <f t="shared" si="1"/>
        <v>12687178</v>
      </c>
    </row>
    <row r="58" spans="1:16" ht="19.5" customHeight="1" x14ac:dyDescent="0.25">
      <c r="A58" s="1" t="s">
        <v>44</v>
      </c>
      <c r="B58" s="14">
        <v>995952.5</v>
      </c>
      <c r="C58" s="12"/>
      <c r="D58" s="2"/>
      <c r="E58" s="2"/>
      <c r="F58" s="12"/>
      <c r="G58" s="66">
        <f t="shared" si="1"/>
        <v>995952.5</v>
      </c>
    </row>
    <row r="59" spans="1:16" ht="16.5" customHeight="1" x14ac:dyDescent="0.25">
      <c r="A59" s="1" t="s">
        <v>45</v>
      </c>
      <c r="B59" s="14">
        <f>3759679.41+34616.5</f>
        <v>3794295.91</v>
      </c>
      <c r="C59" s="12"/>
      <c r="D59" s="2"/>
      <c r="E59" s="2"/>
      <c r="F59" s="12"/>
      <c r="G59" s="66">
        <f t="shared" si="1"/>
        <v>3794295.91</v>
      </c>
    </row>
    <row r="60" spans="1:16" ht="16.5" customHeight="1" x14ac:dyDescent="0.25">
      <c r="A60" s="1" t="s">
        <v>46</v>
      </c>
      <c r="B60" s="14"/>
      <c r="C60" s="12">
        <v>794659.8</v>
      </c>
      <c r="D60" s="2"/>
      <c r="E60" s="2"/>
      <c r="F60" s="12"/>
      <c r="G60" s="66">
        <f t="shared" si="1"/>
        <v>794659.8</v>
      </c>
    </row>
    <row r="61" spans="1:16" ht="16.5" customHeight="1" x14ac:dyDescent="0.25">
      <c r="A61" s="1" t="s">
        <v>47</v>
      </c>
      <c r="B61" s="14"/>
      <c r="C61" s="12">
        <v>976553.16</v>
      </c>
      <c r="D61" s="2"/>
      <c r="E61" s="2"/>
      <c r="F61" s="12"/>
      <c r="G61" s="66">
        <f t="shared" si="1"/>
        <v>976553.16</v>
      </c>
    </row>
    <row r="62" spans="1:16" ht="17.25" customHeight="1" x14ac:dyDescent="0.25">
      <c r="A62" s="1" t="s">
        <v>31</v>
      </c>
      <c r="B62" s="14"/>
      <c r="C62" s="12">
        <v>433054.74</v>
      </c>
      <c r="D62" s="2"/>
      <c r="E62" s="2"/>
      <c r="F62" s="12"/>
      <c r="G62" s="66">
        <f t="shared" si="1"/>
        <v>433054.74</v>
      </c>
    </row>
    <row r="63" spans="1:16" ht="30" customHeight="1" x14ac:dyDescent="0.25">
      <c r="A63" s="1" t="s">
        <v>48</v>
      </c>
      <c r="B63" s="14"/>
      <c r="C63" s="12">
        <v>179508.98</v>
      </c>
      <c r="D63" s="2"/>
      <c r="E63" s="2"/>
      <c r="F63" s="12"/>
      <c r="G63" s="66">
        <f t="shared" si="1"/>
        <v>179508.98</v>
      </c>
    </row>
    <row r="64" spans="1:16" ht="30" customHeight="1" x14ac:dyDescent="0.25">
      <c r="A64" s="1" t="s">
        <v>49</v>
      </c>
      <c r="B64" s="14"/>
      <c r="C64" s="12">
        <v>2900619</v>
      </c>
      <c r="D64" s="2"/>
      <c r="E64" s="2"/>
      <c r="F64" s="12"/>
      <c r="G64" s="66">
        <f t="shared" si="1"/>
        <v>2900619</v>
      </c>
    </row>
    <row r="65" spans="1:7" ht="15.75" customHeight="1" x14ac:dyDescent="0.25">
      <c r="A65" s="1" t="s">
        <v>50</v>
      </c>
      <c r="B65" s="14"/>
      <c r="C65" s="12">
        <v>562080</v>
      </c>
      <c r="D65" s="2"/>
      <c r="E65" s="2"/>
      <c r="F65" s="12"/>
      <c r="G65" s="66">
        <f t="shared" si="1"/>
        <v>562080</v>
      </c>
    </row>
    <row r="66" spans="1:7" ht="30" customHeight="1" x14ac:dyDescent="0.25">
      <c r="A66" s="1" t="s">
        <v>63</v>
      </c>
      <c r="B66" s="73"/>
      <c r="C66" s="23">
        <v>713346.55999999982</v>
      </c>
      <c r="D66" s="18"/>
      <c r="E66" s="18"/>
      <c r="F66" s="23"/>
      <c r="G66" s="66">
        <f t="shared" si="1"/>
        <v>713346.55999999982</v>
      </c>
    </row>
    <row r="67" spans="1:7" ht="18.75" customHeight="1" x14ac:dyDescent="0.25">
      <c r="A67" s="1" t="s">
        <v>53</v>
      </c>
      <c r="B67" s="14"/>
      <c r="C67" s="12">
        <v>229388.48</v>
      </c>
      <c r="D67" s="2"/>
      <c r="E67" s="2"/>
      <c r="F67" s="12"/>
      <c r="G67" s="66">
        <f t="shared" si="1"/>
        <v>229388.48</v>
      </c>
    </row>
    <row r="68" spans="1:7" ht="30" customHeight="1" x14ac:dyDescent="0.25">
      <c r="A68" s="1" t="s">
        <v>54</v>
      </c>
      <c r="B68" s="14"/>
      <c r="C68" s="12">
        <v>149634</v>
      </c>
      <c r="D68" s="2"/>
      <c r="E68" s="2"/>
      <c r="F68" s="12"/>
      <c r="G68" s="66">
        <f t="shared" si="1"/>
        <v>149634</v>
      </c>
    </row>
    <row r="69" spans="1:7" ht="16.5" customHeight="1" x14ac:dyDescent="0.25">
      <c r="A69" s="1" t="s">
        <v>55</v>
      </c>
      <c r="B69" s="14"/>
      <c r="C69" s="12">
        <v>97994</v>
      </c>
      <c r="D69" s="2"/>
      <c r="E69" s="2"/>
      <c r="F69" s="12"/>
      <c r="G69" s="66">
        <f t="shared" si="1"/>
        <v>97994</v>
      </c>
    </row>
    <row r="70" spans="1:7" ht="29.25" customHeight="1" x14ac:dyDescent="0.25">
      <c r="A70" s="1" t="s">
        <v>61</v>
      </c>
      <c r="B70" s="14"/>
      <c r="C70" s="12">
        <v>171427</v>
      </c>
      <c r="D70" s="2"/>
      <c r="E70" s="2"/>
      <c r="F70" s="12"/>
      <c r="G70" s="66">
        <f t="shared" si="1"/>
        <v>171427</v>
      </c>
    </row>
    <row r="71" spans="1:7" ht="30" customHeight="1" x14ac:dyDescent="0.25">
      <c r="A71" s="3" t="s">
        <v>62</v>
      </c>
      <c r="B71" s="14"/>
      <c r="C71" s="12">
        <v>44261.5</v>
      </c>
      <c r="D71" s="2"/>
      <c r="E71" s="2"/>
      <c r="F71" s="12"/>
      <c r="G71" s="66">
        <f t="shared" si="1"/>
        <v>44261.5</v>
      </c>
    </row>
    <row r="72" spans="1:7" ht="28.5" customHeight="1" x14ac:dyDescent="0.25">
      <c r="A72" s="1" t="s">
        <v>32</v>
      </c>
      <c r="B72" s="14"/>
      <c r="C72" s="12">
        <v>268367</v>
      </c>
      <c r="D72" s="2"/>
      <c r="E72" s="2"/>
      <c r="F72" s="12"/>
      <c r="G72" s="66">
        <f t="shared" si="1"/>
        <v>268367</v>
      </c>
    </row>
    <row r="73" spans="1:7" ht="30" customHeight="1" x14ac:dyDescent="0.25">
      <c r="A73" s="1" t="s">
        <v>72</v>
      </c>
      <c r="B73" s="14"/>
      <c r="C73" s="12">
        <v>42080</v>
      </c>
      <c r="D73" s="2"/>
      <c r="E73" s="2"/>
      <c r="F73" s="12"/>
      <c r="G73" s="66">
        <f t="shared" si="1"/>
        <v>42080</v>
      </c>
    </row>
    <row r="74" spans="1:7" ht="18" customHeight="1" x14ac:dyDescent="0.25">
      <c r="A74" s="1" t="s">
        <v>64</v>
      </c>
      <c r="B74" s="14"/>
      <c r="C74" s="12">
        <v>160665</v>
      </c>
      <c r="D74" s="2"/>
      <c r="E74" s="2"/>
      <c r="F74" s="12"/>
      <c r="G74" s="66">
        <f t="shared" si="1"/>
        <v>160665</v>
      </c>
    </row>
    <row r="75" spans="1:7" ht="27.75" customHeight="1" x14ac:dyDescent="0.25">
      <c r="A75" s="1" t="s">
        <v>78</v>
      </c>
      <c r="B75" s="14"/>
      <c r="C75" s="12">
        <v>145665</v>
      </c>
      <c r="D75" s="2"/>
      <c r="E75" s="2"/>
      <c r="F75" s="12"/>
      <c r="G75" s="66">
        <f t="shared" si="1"/>
        <v>145665</v>
      </c>
    </row>
    <row r="76" spans="1:7" ht="27.75" customHeight="1" x14ac:dyDescent="0.25">
      <c r="A76" s="1" t="s">
        <v>79</v>
      </c>
      <c r="B76" s="14"/>
      <c r="C76" s="12">
        <v>231977.5</v>
      </c>
      <c r="D76" s="2"/>
      <c r="E76" s="2"/>
      <c r="F76" s="12"/>
      <c r="G76" s="66">
        <f t="shared" si="1"/>
        <v>231977.5</v>
      </c>
    </row>
    <row r="77" spans="1:7" ht="29.25" customHeight="1" x14ac:dyDescent="0.25">
      <c r="A77" s="1" t="s">
        <v>80</v>
      </c>
      <c r="B77" s="14"/>
      <c r="C77" s="12">
        <v>197176</v>
      </c>
      <c r="D77" s="2"/>
      <c r="E77" s="2"/>
      <c r="F77" s="12"/>
      <c r="G77" s="66">
        <f t="shared" si="1"/>
        <v>197176</v>
      </c>
    </row>
    <row r="78" spans="1:7" ht="21.6" customHeight="1" x14ac:dyDescent="0.25">
      <c r="A78" s="1" t="s">
        <v>81</v>
      </c>
      <c r="B78" s="14"/>
      <c r="C78" s="12">
        <v>145665</v>
      </c>
      <c r="D78" s="2"/>
      <c r="E78" s="2"/>
      <c r="F78" s="12"/>
      <c r="G78" s="66">
        <f t="shared" si="1"/>
        <v>145665</v>
      </c>
    </row>
    <row r="79" spans="1:7" ht="29.25" customHeight="1" x14ac:dyDescent="0.25">
      <c r="A79" s="1" t="s">
        <v>89</v>
      </c>
      <c r="B79" s="14"/>
      <c r="C79" s="12">
        <v>24000</v>
      </c>
      <c r="D79" s="2"/>
      <c r="E79" s="2"/>
      <c r="F79" s="12"/>
      <c r="G79" s="66">
        <f t="shared" si="1"/>
        <v>24000</v>
      </c>
    </row>
    <row r="80" spans="1:7" ht="29.25" customHeight="1" x14ac:dyDescent="0.25">
      <c r="A80" s="1" t="s">
        <v>90</v>
      </c>
      <c r="B80" s="14"/>
      <c r="C80" s="12">
        <v>26400</v>
      </c>
      <c r="D80" s="2"/>
      <c r="E80" s="2"/>
      <c r="F80" s="12"/>
      <c r="G80" s="66">
        <f t="shared" si="1"/>
        <v>26400</v>
      </c>
    </row>
    <row r="81" spans="1:14" ht="29.25" customHeight="1" x14ac:dyDescent="0.25">
      <c r="A81" s="1" t="s">
        <v>91</v>
      </c>
      <c r="B81" s="14"/>
      <c r="C81" s="12">
        <v>96936.24</v>
      </c>
      <c r="D81" s="2"/>
      <c r="E81" s="2"/>
      <c r="F81" s="12"/>
      <c r="G81" s="66">
        <f t="shared" si="1"/>
        <v>96936.24</v>
      </c>
    </row>
    <row r="82" spans="1:14" ht="30.75" customHeight="1" thickBot="1" x14ac:dyDescent="0.3">
      <c r="A82" s="20" t="s">
        <v>93</v>
      </c>
      <c r="B82" s="13"/>
      <c r="C82" s="27">
        <v>44900</v>
      </c>
      <c r="D82" s="62"/>
      <c r="E82" s="62"/>
      <c r="F82" s="27"/>
      <c r="G82" s="66">
        <f t="shared" si="1"/>
        <v>44900</v>
      </c>
    </row>
    <row r="83" spans="1:14" ht="21.6" customHeight="1" thickBot="1" x14ac:dyDescent="0.3">
      <c r="A83" s="16" t="s">
        <v>34</v>
      </c>
      <c r="B83" s="74">
        <f>SUM(B56:B82)</f>
        <v>17477426.41</v>
      </c>
      <c r="C83" s="25">
        <f>SUM(C56:C82)</f>
        <v>16489591.000000004</v>
      </c>
      <c r="D83" s="19"/>
      <c r="E83" s="19"/>
      <c r="F83" s="25"/>
      <c r="G83" s="69">
        <f>SUM(G56:G82)</f>
        <v>33967017.410000004</v>
      </c>
    </row>
    <row r="84" spans="1:14" ht="21.6" customHeight="1" thickBot="1" x14ac:dyDescent="0.3">
      <c r="A84" s="26" t="s">
        <v>51</v>
      </c>
      <c r="B84" s="75"/>
      <c r="C84" s="76"/>
      <c r="D84" s="77"/>
      <c r="E84" s="77"/>
      <c r="F84" s="76"/>
      <c r="G84" s="78"/>
    </row>
    <row r="85" spans="1:14" ht="21.6" customHeight="1" thickBot="1" x14ac:dyDescent="0.3">
      <c r="A85" s="91" t="s">
        <v>92</v>
      </c>
      <c r="B85" s="75"/>
      <c r="C85" s="76">
        <v>727621.78</v>
      </c>
      <c r="D85" s="77"/>
      <c r="E85" s="77"/>
      <c r="F85" s="76"/>
      <c r="G85" s="78">
        <f t="shared" si="1"/>
        <v>727621.78</v>
      </c>
    </row>
    <row r="86" spans="1:14" ht="21.6" customHeight="1" thickBot="1" x14ac:dyDescent="0.3">
      <c r="A86" s="16" t="s">
        <v>34</v>
      </c>
      <c r="B86" s="75"/>
      <c r="C86" s="76">
        <f>SUM(C85)</f>
        <v>727621.78</v>
      </c>
      <c r="D86" s="77"/>
      <c r="E86" s="77"/>
      <c r="F86" s="76"/>
      <c r="G86" s="78">
        <f>SUM(G85)</f>
        <v>727621.78</v>
      </c>
    </row>
    <row r="87" spans="1:14" ht="21.6" customHeight="1" x14ac:dyDescent="0.25">
      <c r="A87" s="26" t="s">
        <v>30</v>
      </c>
      <c r="B87" s="75"/>
      <c r="C87" s="76"/>
      <c r="D87" s="77"/>
      <c r="E87" s="77"/>
      <c r="F87" s="76"/>
      <c r="G87" s="78"/>
    </row>
    <row r="88" spans="1:14" ht="27.75" customHeight="1" x14ac:dyDescent="0.25">
      <c r="A88" s="1" t="s">
        <v>85</v>
      </c>
      <c r="B88" s="14"/>
      <c r="C88" s="12"/>
      <c r="D88" s="2"/>
      <c r="E88" s="2"/>
      <c r="F88" s="12">
        <v>14949</v>
      </c>
      <c r="G88" s="66">
        <f t="shared" si="1"/>
        <v>14949</v>
      </c>
    </row>
    <row r="89" spans="1:14" ht="21.6" customHeight="1" x14ac:dyDescent="0.25">
      <c r="A89" s="1" t="s">
        <v>82</v>
      </c>
      <c r="B89" s="14"/>
      <c r="C89" s="12"/>
      <c r="D89" s="2"/>
      <c r="E89" s="2"/>
      <c r="F89" s="12">
        <v>570676.5</v>
      </c>
      <c r="G89" s="66">
        <f t="shared" si="1"/>
        <v>570676.5</v>
      </c>
    </row>
    <row r="90" spans="1:14" ht="21.6" customHeight="1" thickBot="1" x14ac:dyDescent="0.3">
      <c r="A90" s="29" t="s">
        <v>83</v>
      </c>
      <c r="B90" s="79"/>
      <c r="C90" s="21"/>
      <c r="D90" s="80"/>
      <c r="E90" s="80"/>
      <c r="F90" s="21">
        <v>776000</v>
      </c>
      <c r="G90" s="66">
        <f t="shared" si="1"/>
        <v>776000</v>
      </c>
    </row>
    <row r="91" spans="1:14" ht="21.6" customHeight="1" thickBot="1" x14ac:dyDescent="0.3">
      <c r="A91" s="16" t="s">
        <v>34</v>
      </c>
      <c r="B91" s="25"/>
      <c r="C91" s="19"/>
      <c r="D91" s="19"/>
      <c r="E91" s="19"/>
      <c r="F91" s="19">
        <f>SUM(F88:F90)</f>
        <v>1361625.5</v>
      </c>
      <c r="G91" s="69">
        <f>SUM(G88:G90)</f>
        <v>1361625.5</v>
      </c>
    </row>
    <row r="92" spans="1:14" ht="21.6" customHeight="1" thickBot="1" x14ac:dyDescent="0.3">
      <c r="A92" s="5" t="s">
        <v>23</v>
      </c>
      <c r="B92" s="44">
        <f>B83</f>
        <v>17477426.41</v>
      </c>
      <c r="C92" s="44">
        <f>C83+C86</f>
        <v>17217212.780000005</v>
      </c>
      <c r="D92" s="44">
        <f>SUM(D36:D91)</f>
        <v>0</v>
      </c>
      <c r="E92" s="44">
        <f>E54</f>
        <v>4142</v>
      </c>
      <c r="F92" s="44">
        <f>F54+F91</f>
        <v>37053716.840000004</v>
      </c>
      <c r="G92" s="45">
        <f>G54+G83+G91+G86</f>
        <v>71752498.030000001</v>
      </c>
    </row>
    <row r="93" spans="1:14" ht="21.6" customHeight="1" thickBot="1" x14ac:dyDescent="0.3">
      <c r="A93" s="5" t="s">
        <v>24</v>
      </c>
      <c r="B93" s="44">
        <f>B33-B92</f>
        <v>17772573.59</v>
      </c>
      <c r="C93" s="44">
        <f t="shared" ref="C93:G93" si="2">C33-C92</f>
        <v>66532787.219999999</v>
      </c>
      <c r="D93" s="44">
        <f t="shared" si="2"/>
        <v>0</v>
      </c>
      <c r="E93" s="44">
        <f t="shared" si="2"/>
        <v>9204092.120000001</v>
      </c>
      <c r="F93" s="44">
        <f t="shared" si="2"/>
        <v>115908782.78999999</v>
      </c>
      <c r="G93" s="45">
        <f t="shared" si="2"/>
        <v>209418235.72</v>
      </c>
      <c r="N93" s="81"/>
    </row>
    <row r="94" spans="1:14" ht="21.6" customHeight="1" x14ac:dyDescent="0.25">
      <c r="A94" s="6"/>
      <c r="B94" s="10"/>
      <c r="C94" s="10"/>
      <c r="D94" s="10"/>
      <c r="E94" s="10"/>
      <c r="F94" s="10"/>
      <c r="G94" s="10"/>
    </row>
    <row r="95" spans="1:14" ht="35.25" customHeight="1" x14ac:dyDescent="0.25">
      <c r="A95" s="88" t="s">
        <v>25</v>
      </c>
      <c r="B95" s="82"/>
      <c r="C95" s="82"/>
      <c r="D95" s="82"/>
      <c r="E95" s="82"/>
    </row>
    <row r="96" spans="1:14" ht="21.6" customHeight="1" x14ac:dyDescent="0.25">
      <c r="A96" s="7"/>
      <c r="B96" s="83"/>
      <c r="C96" s="83"/>
      <c r="D96" s="83"/>
      <c r="E96" s="83"/>
    </row>
    <row r="97" spans="1:16" ht="21.6" customHeight="1" x14ac:dyDescent="0.25">
      <c r="A97" s="84" t="s">
        <v>94</v>
      </c>
      <c r="B97" s="7"/>
      <c r="D97" s="85"/>
      <c r="E97" s="85"/>
    </row>
    <row r="98" spans="1:16" ht="21.6" customHeight="1" x14ac:dyDescent="0.25">
      <c r="A98" s="86" t="s">
        <v>26</v>
      </c>
      <c r="B98" s="87"/>
      <c r="D98" s="87"/>
      <c r="E98" s="87"/>
    </row>
    <row r="99" spans="1:16" x14ac:dyDescent="0.25">
      <c r="C99" s="9"/>
      <c r="D99" s="9"/>
      <c r="E99" s="9"/>
      <c r="F99" s="9"/>
    </row>
    <row r="100" spans="1:16" s="8" customFormat="1" x14ac:dyDescent="0.25">
      <c r="A100" s="40"/>
      <c r="C100" s="9"/>
      <c r="D100" s="9"/>
      <c r="E100" s="9"/>
      <c r="F100" s="9"/>
      <c r="H100" s="40"/>
      <c r="I100" s="40"/>
      <c r="J100" s="40"/>
      <c r="K100" s="40"/>
      <c r="L100" s="40"/>
      <c r="M100" s="40"/>
      <c r="N100" s="40"/>
    </row>
    <row r="101" spans="1:16" s="8" customFormat="1" x14ac:dyDescent="0.25">
      <c r="A101" s="40"/>
      <c r="C101" s="10"/>
      <c r="D101" s="9"/>
      <c r="E101" s="9"/>
      <c r="F101" s="9"/>
      <c r="H101" s="40"/>
      <c r="I101" s="40"/>
      <c r="J101" s="40"/>
      <c r="K101" s="40"/>
      <c r="L101" s="40"/>
      <c r="M101" s="40"/>
      <c r="N101" s="40"/>
    </row>
    <row r="102" spans="1:16" x14ac:dyDescent="0.25">
      <c r="C102" s="9"/>
      <c r="D102" s="9"/>
      <c r="E102" s="9"/>
      <c r="F102" s="9"/>
    </row>
    <row r="103" spans="1:16" s="8" customFormat="1" x14ac:dyDescent="0.25">
      <c r="A103" s="40"/>
      <c r="C103" s="10"/>
      <c r="D103" s="9"/>
      <c r="E103" s="9"/>
      <c r="F103" s="9"/>
      <c r="H103" s="40"/>
      <c r="I103" s="40"/>
      <c r="J103" s="40"/>
      <c r="K103" s="40"/>
      <c r="L103" s="40"/>
      <c r="M103" s="40"/>
      <c r="N103" s="40"/>
    </row>
    <row r="104" spans="1:16" s="8" customFormat="1" x14ac:dyDescent="0.25">
      <c r="A104" s="40"/>
      <c r="C104" s="10"/>
      <c r="D104" s="9"/>
      <c r="E104" s="9"/>
      <c r="F104" s="9"/>
      <c r="H104" s="40"/>
      <c r="I104" s="40"/>
      <c r="J104" s="40"/>
      <c r="K104" s="40"/>
      <c r="L104" s="40"/>
      <c r="M104" s="40"/>
      <c r="N104" s="40"/>
    </row>
    <row r="105" spans="1:16" s="8" customFormat="1" x14ac:dyDescent="0.25">
      <c r="A105" s="40"/>
      <c r="C105" s="9"/>
      <c r="D105" s="9"/>
      <c r="E105" s="9"/>
      <c r="F105" s="9"/>
      <c r="H105" s="40"/>
      <c r="I105" s="40"/>
      <c r="J105" s="40"/>
      <c r="K105" s="40"/>
      <c r="L105" s="40"/>
      <c r="M105" s="40"/>
      <c r="N105" s="40"/>
      <c r="O105" s="40"/>
      <c r="P105" s="40"/>
    </row>
  </sheetData>
  <mergeCells count="10">
    <mergeCell ref="A4:G4"/>
    <mergeCell ref="A5:G5"/>
    <mergeCell ref="A6:G6"/>
    <mergeCell ref="A7:H7"/>
    <mergeCell ref="A11:A12"/>
    <mergeCell ref="B11:C11"/>
    <mergeCell ref="D11:D12"/>
    <mergeCell ref="E11:E12"/>
    <mergeCell ref="F11:F12"/>
    <mergeCell ref="G11:G12"/>
  </mergeCells>
  <printOptions horizontalCentered="1"/>
  <pageMargins left="0.511811023622047" right="0.23622047244094499" top="0.75" bottom="0.75" header="0.31496062992126" footer="0.31496062992126"/>
  <pageSetup paperSize="9" scale="8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 2024</vt:lpstr>
      <vt:lpstr>'Sept 2024'!Print_Area</vt:lpstr>
      <vt:lpstr>'Sept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cp:lastPrinted>2024-10-14T08:54:24Z</cp:lastPrinted>
  <dcterms:created xsi:type="dcterms:W3CDTF">2023-02-14T05:48:22Z</dcterms:created>
  <dcterms:modified xsi:type="dcterms:W3CDTF">2024-11-19T07:54:09Z</dcterms:modified>
</cp:coreProperties>
</file>